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4635"/>
  </bookViews>
  <sheets>
    <sheet name="Example with BUYQ" sheetId="4" r:id="rId1"/>
  </sheets>
  <calcPr calcId="145621"/>
</workbook>
</file>

<file path=xl/calcChain.xml><?xml version="1.0" encoding="utf-8"?>
<calcChain xmlns="http://schemas.openxmlformats.org/spreadsheetml/2006/main">
  <c r="F33" i="4" l="1"/>
  <c r="E29" i="4"/>
  <c r="C29" i="4"/>
  <c r="D29" i="4" s="1"/>
  <c r="B29" i="4"/>
  <c r="B21" i="4"/>
  <c r="B33" i="4" s="1"/>
  <c r="G20" i="4"/>
  <c r="D20" i="4"/>
  <c r="B20" i="4"/>
  <c r="D33" i="4" s="1"/>
  <c r="F19" i="4"/>
  <c r="H19" i="4" s="1"/>
  <c r="I19" i="4" s="1"/>
  <c r="C19" i="4"/>
  <c r="C18" i="4"/>
  <c r="I18" i="4" s="1"/>
  <c r="C17" i="4"/>
  <c r="C16" i="4"/>
  <c r="E33" i="4" l="1"/>
  <c r="G33" i="4" s="1"/>
  <c r="I17" i="4"/>
  <c r="C33" i="4"/>
  <c r="F16" i="4"/>
  <c r="F17" i="4"/>
  <c r="H17" i="4" s="1"/>
  <c r="F18" i="4"/>
  <c r="C20" i="4"/>
  <c r="F20" i="4" l="1"/>
  <c r="H16" i="4"/>
  <c r="H20" i="4" l="1"/>
  <c r="I16" i="4"/>
  <c r="I20" i="4" s="1"/>
</calcChain>
</file>

<file path=xl/sharedStrings.xml><?xml version="1.0" encoding="utf-8"?>
<sst xmlns="http://schemas.openxmlformats.org/spreadsheetml/2006/main" count="58" uniqueCount="52">
  <si>
    <t xml:space="preserve">Ratio  </t>
  </si>
  <si>
    <t>Euros</t>
  </si>
  <si>
    <t>+/-</t>
  </si>
  <si>
    <t>Client B</t>
  </si>
  <si>
    <t>Client C</t>
  </si>
  <si>
    <t>Client D</t>
  </si>
  <si>
    <t>Total</t>
  </si>
  <si>
    <t>QINS</t>
  </si>
  <si>
    <t>TOTAL</t>
  </si>
  <si>
    <t xml:space="preserve">Client A </t>
  </si>
  <si>
    <t>Rights</t>
  </si>
  <si>
    <t>share</t>
  </si>
  <si>
    <t>Coupon Gross price</t>
  </si>
  <si>
    <t>Subscription price</t>
  </si>
  <si>
    <t>Quantity of Rights</t>
  </si>
  <si>
    <t xml:space="preserve">Invested Amount </t>
  </si>
  <si>
    <t>Calculated quantity of rights</t>
  </si>
  <si>
    <t>Custodian calculation</t>
  </si>
  <si>
    <t>Information (narrative)</t>
  </si>
  <si>
    <t>At custodian level</t>
  </si>
  <si>
    <t>Gross dividend amount</t>
  </si>
  <si>
    <t>Direct Payment</t>
  </si>
  <si>
    <t>Calculation</t>
  </si>
  <si>
    <t>global quantity of rights * dividend price</t>
  </si>
  <si>
    <t>Results</t>
  </si>
  <si>
    <t>Euroclear Calculation</t>
  </si>
  <si>
    <t xml:space="preserve">Quantity of shares (demand) </t>
  </si>
  <si>
    <t>Securities in addition</t>
  </si>
  <si>
    <t>New securities fraction indemnification</t>
  </si>
  <si>
    <t>EXAMPLE</t>
  </si>
  <si>
    <t>Case of Securities Buy Up Quantity with BUYQ</t>
  </si>
  <si>
    <t>SECU (DISF = BUYU)</t>
  </si>
  <si>
    <t>'Soulte' +/-
(Cash to pay or receive)</t>
  </si>
  <si>
    <t>BUYQ</t>
  </si>
  <si>
    <t>quantity of additional shares requested by clients - quantity of shares to 'buy up'</t>
  </si>
  <si>
    <t>MT 565  SECU 
(on DISF = BUYU)</t>
  </si>
  <si>
    <t>Amount of dividend invested in securities</t>
  </si>
  <si>
    <t>BUYQ subscription</t>
  </si>
  <si>
    <t>IMPORTANT : Quantity of rights in T2S account is insufficient for the number of new shares  requested</t>
  </si>
  <si>
    <r>
      <t xml:space="preserve">For example : Quantity  in T2S account equals to </t>
    </r>
    <r>
      <rPr>
        <b/>
        <sz val="9"/>
        <color rgb="FFFF0000"/>
        <rFont val="Verdana"/>
        <family val="2"/>
      </rPr>
      <t>315</t>
    </r>
    <r>
      <rPr>
        <sz val="9"/>
        <color rgb="FFFF0000"/>
        <rFont val="Verdana"/>
        <family val="2"/>
      </rPr>
      <t xml:space="preserve"> but a Quantity of new shares of </t>
    </r>
    <r>
      <rPr>
        <b/>
        <sz val="9"/>
        <color rgb="FFFF0000"/>
        <rFont val="Verdana"/>
        <family val="2"/>
      </rPr>
      <t>33 represents 330 rights to exercise</t>
    </r>
  </si>
  <si>
    <t>Option chosen by clients</t>
  </si>
  <si>
    <t>balance check</t>
  </si>
  <si>
    <t xml:space="preserve"> total Amount - (Reinvested amount + direct payment amount)</t>
  </si>
  <si>
    <t>Dividend amount
Gross</t>
  </si>
  <si>
    <t>Global Securities 
Buy Up option</t>
  </si>
  <si>
    <t>Quantity of new securities  
X 
subscription price</t>
  </si>
  <si>
    <t xml:space="preserve">Total number of Rights - quantity of rights of securities option 
X 
dividend Price </t>
  </si>
  <si>
    <t>BUYQ 
X 
subscription price</t>
  </si>
  <si>
    <t>Calculation of new shares: Quantity of rights X subscription price/Dividend Price</t>
  </si>
  <si>
    <t>New shares 
(Round Up)</t>
  </si>
  <si>
    <t>Indemnification</t>
  </si>
  <si>
    <t>total amount + indemnification 
- (re invested amount + direct payment amount + payment of new securities)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</si>
</sst>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"/>
  </numFmts>
  <fonts count="6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4" borderId="7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24</xdr:row>
      <xdr:rowOff>171450</xdr:rowOff>
    </xdr:from>
    <xdr:to>
      <xdr:col>8</xdr:col>
      <xdr:colOff>485775</xdr:colOff>
      <xdr:row>26</xdr:row>
      <xdr:rowOff>123825</xdr:rowOff>
    </xdr:to>
    <xdr:sp macro="" textlink="">
      <xdr:nvSpPr>
        <xdr:cNvPr id="2" name="Bulle ronde 1"/>
        <xdr:cNvSpPr/>
      </xdr:nvSpPr>
      <xdr:spPr>
        <a:xfrm>
          <a:off x="7524750" y="4095750"/>
          <a:ext cx="3162300" cy="666750"/>
        </a:xfrm>
        <a:prstGeom prst="wedgeEllipseCallout">
          <a:avLst>
            <a:gd name="adj1" fmla="val -167374"/>
            <a:gd name="adj2" fmla="val 982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32 New Securities = option</a:t>
          </a:r>
          <a:r>
            <a:rPr lang="fr-FR" sz="1100" baseline="0"/>
            <a:t> SECU - BUYU and 315 Rights used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20" sqref="I20"/>
    </sheetView>
  </sheetViews>
  <sheetFormatPr defaultColWidth="11" defaultRowHeight="11.25" x14ac:dyDescent="0.15"/>
  <cols>
    <col min="1" max="1" width="21.75" customWidth="1"/>
    <col min="2" max="2" width="17.625" customWidth="1"/>
    <col min="3" max="3" width="17.75" customWidth="1"/>
    <col min="4" max="4" width="18.75" customWidth="1"/>
    <col min="5" max="5" width="19.5" customWidth="1"/>
    <col min="6" max="6" width="16.5" customWidth="1"/>
    <col min="9" max="9" width="16" customWidth="1"/>
  </cols>
  <sheetData>
    <row r="1" spans="1:11" ht="18" x14ac:dyDescent="0.25">
      <c r="A1" s="31" t="s">
        <v>29</v>
      </c>
      <c r="B1" s="31" t="s">
        <v>30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thickBot="1" x14ac:dyDescent="0.2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thickBot="1" x14ac:dyDescent="0.2">
      <c r="A4" s="1" t="s">
        <v>0</v>
      </c>
      <c r="B4" s="2">
        <v>10</v>
      </c>
      <c r="C4" s="2" t="s">
        <v>10</v>
      </c>
      <c r="D4" s="2">
        <v>1</v>
      </c>
      <c r="E4" s="3" t="s">
        <v>11</v>
      </c>
      <c r="F4" s="10"/>
      <c r="G4" s="10"/>
      <c r="H4" s="10"/>
      <c r="I4" s="10"/>
      <c r="J4" s="10"/>
      <c r="K4" s="10"/>
    </row>
    <row r="5" spans="1:11" x14ac:dyDescent="0.15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15">
      <c r="A6" s="32" t="s">
        <v>12</v>
      </c>
      <c r="B6" s="10">
        <v>0.55000000000000004</v>
      </c>
      <c r="C6" s="10" t="s">
        <v>1</v>
      </c>
      <c r="D6" s="10"/>
      <c r="E6" s="10"/>
      <c r="F6" s="10"/>
      <c r="G6" s="10"/>
      <c r="H6" s="10"/>
      <c r="I6" s="10"/>
      <c r="J6" s="10"/>
      <c r="K6" s="10"/>
    </row>
    <row r="7" spans="1:11" x14ac:dyDescent="0.15">
      <c r="A7" s="32" t="s">
        <v>13</v>
      </c>
      <c r="B7" s="10">
        <v>5.5</v>
      </c>
      <c r="C7" s="10" t="s">
        <v>1</v>
      </c>
      <c r="D7" s="10"/>
      <c r="E7" s="10"/>
      <c r="F7" s="10"/>
      <c r="G7" s="10"/>
      <c r="H7" s="10"/>
      <c r="I7" s="10"/>
      <c r="J7" s="10"/>
      <c r="K7" s="10"/>
    </row>
    <row r="8" spans="1:11" x14ac:dyDescent="0.15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15">
      <c r="A10" s="41" t="s">
        <v>38</v>
      </c>
      <c r="B10" s="39"/>
      <c r="C10" s="39"/>
      <c r="D10" s="39"/>
      <c r="E10" s="39"/>
      <c r="F10" s="10"/>
      <c r="G10" s="10"/>
      <c r="H10" s="10"/>
      <c r="I10" s="10"/>
      <c r="J10" s="10"/>
      <c r="K10" s="10"/>
    </row>
    <row r="11" spans="1:11" s="10" customFormat="1" x14ac:dyDescent="0.15">
      <c r="A11" s="42" t="s">
        <v>39</v>
      </c>
      <c r="B11" s="39"/>
      <c r="C11" s="40"/>
      <c r="D11" s="39"/>
      <c r="E11" s="39"/>
    </row>
    <row r="12" spans="1:11" s="10" customFormat="1" x14ac:dyDescent="0.15">
      <c r="A12" s="13"/>
      <c r="C12" s="20"/>
    </row>
    <row r="13" spans="1:11" ht="12" thickBot="1" x14ac:dyDescent="0.2">
      <c r="A13" s="10"/>
      <c r="B13" s="10"/>
      <c r="C13" s="10"/>
      <c r="D13" s="10"/>
      <c r="E13" s="10"/>
      <c r="F13" s="4"/>
      <c r="G13" s="10"/>
      <c r="H13" s="10"/>
      <c r="I13" s="10"/>
      <c r="J13" s="10"/>
      <c r="K13" s="10"/>
    </row>
    <row r="14" spans="1:11" ht="11.25" customHeight="1" x14ac:dyDescent="0.15">
      <c r="A14" s="66"/>
      <c r="B14" s="67" t="s">
        <v>14</v>
      </c>
      <c r="C14" s="55" t="s">
        <v>43</v>
      </c>
      <c r="D14" s="55" t="s">
        <v>36</v>
      </c>
      <c r="E14" s="55" t="s">
        <v>40</v>
      </c>
      <c r="F14" s="55" t="s">
        <v>26</v>
      </c>
      <c r="G14" s="55" t="s">
        <v>27</v>
      </c>
      <c r="H14" s="57" t="s">
        <v>15</v>
      </c>
      <c r="I14" s="59" t="s">
        <v>32</v>
      </c>
      <c r="J14" s="10"/>
      <c r="K14" s="10"/>
    </row>
    <row r="15" spans="1:11" ht="23.25" customHeight="1" thickBot="1" x14ac:dyDescent="0.2">
      <c r="A15" s="62"/>
      <c r="B15" s="68"/>
      <c r="C15" s="56"/>
      <c r="D15" s="56"/>
      <c r="E15" s="56"/>
      <c r="F15" s="56"/>
      <c r="G15" s="56"/>
      <c r="H15" s="58"/>
      <c r="I15" s="56" t="s">
        <v>2</v>
      </c>
      <c r="J15" s="10"/>
      <c r="K15" s="10"/>
    </row>
    <row r="16" spans="1:11" ht="12" thickBot="1" x14ac:dyDescent="0.2">
      <c r="A16" s="38" t="s">
        <v>9</v>
      </c>
      <c r="B16" s="11">
        <v>125</v>
      </c>
      <c r="C16" s="23">
        <f>B16*$B$6</f>
        <v>68.75</v>
      </c>
      <c r="D16" s="23">
        <v>68.75</v>
      </c>
      <c r="E16" s="48" t="s">
        <v>31</v>
      </c>
      <c r="F16" s="11">
        <f>ROUNDUP(C16/$B$7,0)</f>
        <v>13</v>
      </c>
      <c r="G16" s="11">
        <v>1</v>
      </c>
      <c r="H16" s="22">
        <f>F16*$B$7</f>
        <v>71.5</v>
      </c>
      <c r="I16" s="5">
        <f>C16-H16</f>
        <v>-2.75</v>
      </c>
      <c r="J16" s="10"/>
      <c r="K16" s="10"/>
    </row>
    <row r="17" spans="1:11" ht="12" thickBot="1" x14ac:dyDescent="0.2">
      <c r="A17" s="27" t="s">
        <v>3</v>
      </c>
      <c r="B17" s="11">
        <v>30</v>
      </c>
      <c r="C17" s="23">
        <f t="shared" ref="C17:C19" si="0">B17*$B$6</f>
        <v>16.5</v>
      </c>
      <c r="D17" s="23">
        <v>16.5</v>
      </c>
      <c r="E17" s="48" t="s">
        <v>31</v>
      </c>
      <c r="F17" s="11">
        <f>ROUNDUP(C17/$B$7,0)</f>
        <v>3</v>
      </c>
      <c r="G17" s="11">
        <v>0</v>
      </c>
      <c r="H17" s="22">
        <f>F17*$B$7</f>
        <v>16.5</v>
      </c>
      <c r="I17" s="5">
        <f>C17-H17</f>
        <v>0</v>
      </c>
      <c r="J17" s="10"/>
      <c r="K17" s="10"/>
    </row>
    <row r="18" spans="1:11" ht="12" thickBot="1" x14ac:dyDescent="0.2">
      <c r="A18" s="27" t="s">
        <v>4</v>
      </c>
      <c r="B18" s="11">
        <v>9</v>
      </c>
      <c r="C18" s="23">
        <f t="shared" si="0"/>
        <v>4.95</v>
      </c>
      <c r="D18" s="23">
        <v>4.95</v>
      </c>
      <c r="E18" s="48" t="s">
        <v>31</v>
      </c>
      <c r="F18" s="28">
        <f>ROUNDUP(C18/$B$7,0)</f>
        <v>1</v>
      </c>
      <c r="G18" s="28">
        <v>1</v>
      </c>
      <c r="H18" s="22">
        <v>5.5</v>
      </c>
      <c r="I18" s="5">
        <f>C18-H18</f>
        <v>-0.54999999999999982</v>
      </c>
      <c r="J18" s="10"/>
      <c r="K18" s="10"/>
    </row>
    <row r="19" spans="1:11" ht="12" thickBot="1" x14ac:dyDescent="0.2">
      <c r="A19" s="27" t="s">
        <v>5</v>
      </c>
      <c r="B19" s="11">
        <v>151</v>
      </c>
      <c r="C19" s="23">
        <f t="shared" si="0"/>
        <v>83.050000000000011</v>
      </c>
      <c r="D19" s="23">
        <v>83.05</v>
      </c>
      <c r="E19" s="48" t="s">
        <v>31</v>
      </c>
      <c r="F19" s="28">
        <f>ROUNDUP(C19/$B$7,0)</f>
        <v>16</v>
      </c>
      <c r="G19" s="28">
        <v>1</v>
      </c>
      <c r="H19" s="22">
        <f>F19*$B$7</f>
        <v>88</v>
      </c>
      <c r="I19" s="5">
        <f>C19-H19</f>
        <v>-4.9499999999999886</v>
      </c>
      <c r="J19" s="10"/>
      <c r="K19" s="10"/>
    </row>
    <row r="20" spans="1:11" ht="12" thickBot="1" x14ac:dyDescent="0.2">
      <c r="A20" s="26" t="s">
        <v>6</v>
      </c>
      <c r="B20" s="12">
        <f>SUM(B16:B19)</f>
        <v>315</v>
      </c>
      <c r="C20" s="12">
        <f t="shared" ref="C20:D20" si="1">SUM(C16:C19)</f>
        <v>173.25</v>
      </c>
      <c r="D20" s="12">
        <f t="shared" si="1"/>
        <v>173.25</v>
      </c>
      <c r="E20" s="46" t="s">
        <v>31</v>
      </c>
      <c r="F20" s="21">
        <f>SUM(F16:F19)</f>
        <v>33</v>
      </c>
      <c r="G20" s="21">
        <f>SUM(G16:G19)</f>
        <v>3</v>
      </c>
      <c r="H20" s="6">
        <f>SUM(H16:H19)</f>
        <v>181.5</v>
      </c>
      <c r="I20" s="7">
        <f>SUM(I16:I19)</f>
        <v>-8.2499999999999893</v>
      </c>
      <c r="J20" s="10"/>
      <c r="K20" s="10"/>
    </row>
    <row r="21" spans="1:11" x14ac:dyDescent="0.15">
      <c r="A21" s="19" t="s">
        <v>8</v>
      </c>
      <c r="B21" s="9">
        <f>B20</f>
        <v>315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2" thickBo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1.25" customHeight="1" x14ac:dyDescent="0.15">
      <c r="A23" s="55" t="s">
        <v>44</v>
      </c>
      <c r="B23" s="14" t="s">
        <v>7</v>
      </c>
      <c r="C23" s="14"/>
      <c r="D23" s="14"/>
      <c r="E23" s="14" t="s">
        <v>33</v>
      </c>
      <c r="F23" s="10"/>
      <c r="G23" s="10"/>
      <c r="H23" s="10"/>
      <c r="I23" s="10"/>
      <c r="J23" s="10"/>
      <c r="K23" s="10"/>
    </row>
    <row r="24" spans="1:11" ht="23.25" thickBot="1" x14ac:dyDescent="0.2">
      <c r="A24" s="56"/>
      <c r="B24" s="12" t="s">
        <v>16</v>
      </c>
      <c r="C24" s="12"/>
      <c r="D24" s="12"/>
      <c r="E24" s="12" t="s">
        <v>18</v>
      </c>
      <c r="F24" s="10"/>
      <c r="G24" s="10"/>
      <c r="H24" s="10"/>
      <c r="I24" s="10"/>
      <c r="J24" s="10"/>
      <c r="K24" s="10"/>
    </row>
    <row r="25" spans="1:11" ht="45" customHeight="1" x14ac:dyDescent="0.15">
      <c r="A25" s="60" t="s">
        <v>17</v>
      </c>
      <c r="B25" s="63" t="s">
        <v>48</v>
      </c>
      <c r="C25" s="63" t="s">
        <v>49</v>
      </c>
      <c r="D25" s="63" t="s">
        <v>50</v>
      </c>
      <c r="E25" s="35" t="s">
        <v>34</v>
      </c>
      <c r="F25" s="10"/>
      <c r="G25" s="10"/>
      <c r="H25" s="10"/>
      <c r="I25" s="10"/>
      <c r="J25" s="10"/>
      <c r="K25" s="10"/>
    </row>
    <row r="26" spans="1:11" x14ac:dyDescent="0.15">
      <c r="A26" s="61"/>
      <c r="B26" s="64"/>
      <c r="C26" s="69"/>
      <c r="D26" s="64"/>
      <c r="E26" s="37"/>
      <c r="F26" s="10"/>
      <c r="G26" s="10"/>
      <c r="H26" s="10"/>
      <c r="I26" s="10"/>
      <c r="J26" s="10"/>
      <c r="K26" s="10"/>
    </row>
    <row r="27" spans="1:11" ht="12" thickBot="1" x14ac:dyDescent="0.2">
      <c r="A27" s="62"/>
      <c r="B27" s="65"/>
      <c r="C27" s="70"/>
      <c r="D27" s="65"/>
      <c r="E27" s="36"/>
      <c r="F27" s="10"/>
      <c r="G27" s="10"/>
      <c r="H27" s="10"/>
      <c r="I27" s="10"/>
      <c r="J27" s="10"/>
      <c r="K27" s="10"/>
    </row>
    <row r="28" spans="1:11" ht="23.25" thickBot="1" x14ac:dyDescent="0.2">
      <c r="A28" s="15" t="s">
        <v>35</v>
      </c>
      <c r="B28" s="16">
        <v>315</v>
      </c>
      <c r="C28" s="16"/>
      <c r="D28" s="16"/>
      <c r="E28" s="16">
        <v>1</v>
      </c>
      <c r="F28" s="10"/>
      <c r="G28" s="10"/>
      <c r="H28" s="10"/>
      <c r="I28" s="10"/>
      <c r="J28" s="10"/>
      <c r="K28" s="10"/>
    </row>
    <row r="29" spans="1:11" ht="12" thickBot="1" x14ac:dyDescent="0.2">
      <c r="A29" s="43" t="s">
        <v>25</v>
      </c>
      <c r="B29" s="44">
        <f>B28*$B$6/$B$7</f>
        <v>31.5</v>
      </c>
      <c r="C29" s="45">
        <f>ROUNDUP(B29,0)</f>
        <v>32</v>
      </c>
      <c r="D29" s="44">
        <f>(C29*$B$7)-(B28*$B$6)</f>
        <v>2.75</v>
      </c>
      <c r="E29" s="47">
        <f>E28*$B$7</f>
        <v>5.5</v>
      </c>
      <c r="F29" s="10"/>
      <c r="G29" s="10"/>
      <c r="H29" s="10"/>
      <c r="I29" s="10"/>
      <c r="J29" s="10"/>
      <c r="K29" s="10"/>
    </row>
    <row r="30" spans="1:11" ht="12" thickBo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34.5" thickBot="1" x14ac:dyDescent="0.2">
      <c r="A31" s="17" t="s">
        <v>19</v>
      </c>
      <c r="B31" s="8" t="s">
        <v>20</v>
      </c>
      <c r="C31" s="8" t="s">
        <v>36</v>
      </c>
      <c r="D31" s="8" t="s">
        <v>21</v>
      </c>
      <c r="E31" s="8" t="s">
        <v>28</v>
      </c>
      <c r="F31" s="18" t="s">
        <v>37</v>
      </c>
      <c r="G31" s="49" t="s">
        <v>41</v>
      </c>
      <c r="H31" s="50"/>
      <c r="I31" s="10"/>
      <c r="J31" s="10"/>
      <c r="K31" s="10"/>
    </row>
    <row r="32" spans="1:11" ht="78" customHeight="1" thickBot="1" x14ac:dyDescent="0.2">
      <c r="A32" s="30" t="s">
        <v>22</v>
      </c>
      <c r="B32" s="33" t="s">
        <v>23</v>
      </c>
      <c r="C32" s="33" t="s">
        <v>45</v>
      </c>
      <c r="D32" s="33" t="s">
        <v>46</v>
      </c>
      <c r="E32" s="33" t="s">
        <v>42</v>
      </c>
      <c r="F32" s="34" t="s">
        <v>47</v>
      </c>
      <c r="G32" s="51" t="s">
        <v>51</v>
      </c>
      <c r="H32" s="52"/>
      <c r="I32" s="10"/>
      <c r="J32" s="10"/>
      <c r="K32" s="10"/>
    </row>
    <row r="33" spans="1:11" ht="12" thickBot="1" x14ac:dyDescent="0.2">
      <c r="A33" s="30" t="s">
        <v>24</v>
      </c>
      <c r="B33" s="25">
        <f>B21*$B$6</f>
        <v>173.25</v>
      </c>
      <c r="C33" s="25">
        <f>C29*$B$7</f>
        <v>176</v>
      </c>
      <c r="D33" s="11">
        <f>(B20-B28)*$B$6</f>
        <v>0</v>
      </c>
      <c r="E33" s="24">
        <f>B33-(C33+D33)</f>
        <v>-2.75</v>
      </c>
      <c r="F33" s="29">
        <f>-1*E28*$B$7</f>
        <v>-5.5</v>
      </c>
      <c r="G33" s="53">
        <f>B33+E33-(C33+D33+F33)</f>
        <v>0</v>
      </c>
      <c r="H33" s="54"/>
      <c r="I33" s="10"/>
      <c r="J33" s="10"/>
      <c r="K33" s="10"/>
    </row>
    <row r="34" spans="1:1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</sheetData>
  <mergeCells count="17">
    <mergeCell ref="I14:I15"/>
    <mergeCell ref="A23:A24"/>
    <mergeCell ref="A25:A27"/>
    <mergeCell ref="B25:B27"/>
    <mergeCell ref="D25:D27"/>
    <mergeCell ref="A14:A15"/>
    <mergeCell ref="B14:B15"/>
    <mergeCell ref="D14:D15"/>
    <mergeCell ref="E14:E15"/>
    <mergeCell ref="F14:F15"/>
    <mergeCell ref="G14:G15"/>
    <mergeCell ref="C25:C27"/>
    <mergeCell ref="G31:H31"/>
    <mergeCell ref="G32:H32"/>
    <mergeCell ref="G33:H33"/>
    <mergeCell ref="C14:C15"/>
    <mergeCell ref="H14:H15"/>
  </mergeCells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with BUYQ</vt:lpstr>
    </vt:vector>
  </TitlesOfParts>
  <Company>Natixis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Dominique</dc:creator>
  <cp:keywords>Limited Access</cp:keywords>
  <cp:lastModifiedBy>LITTRE Jacques</cp:lastModifiedBy>
  <cp:lastPrinted>2017-08-29T15:25:12Z</cp:lastPrinted>
  <dcterms:created xsi:type="dcterms:W3CDTF">2017-08-07T14:21:51Z</dcterms:created>
  <dcterms:modified xsi:type="dcterms:W3CDTF">2018-04-16T10:27:58Z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db1a75e8-4c6e-410e-b465-8050e842795e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